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CB/Google Drive/Integer Investments/"/>
    </mc:Choice>
  </mc:AlternateContent>
  <xr:revisionPtr revIDLastSave="0" documentId="13_ncr:1_{A1C1AB60-E7EC-E74A-83B6-6FDBE497F264}" xr6:coauthVersionLast="36" xr6:coauthVersionMax="36" xr10:uidLastSave="{00000000-0000-0000-0000-000000000000}"/>
  <bookViews>
    <workbookView xWindow="780" yWindow="960" windowWidth="27640" windowHeight="16540" xr2:uid="{4904AF74-249F-924D-B806-1049795CD677}"/>
  </bookViews>
  <sheets>
    <sheet name="Read me" sheetId="2" r:id="rId1"/>
    <sheet name="Real estate investment calculat" sheetId="1" r:id="rId2"/>
    <sheet name="Rentals per unit" sheetId="3"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3" i="1"/>
  <c r="B6" i="1"/>
  <c r="B9" i="1"/>
  <c r="B18" i="1"/>
  <c r="B19" i="1"/>
  <c r="B12" i="3"/>
  <c r="B10" i="1"/>
  <c r="B12" i="1"/>
  <c r="B20" i="1"/>
  <c r="B24" i="1"/>
  <c r="I2" i="1"/>
  <c r="H2" i="1"/>
  <c r="K2" i="1"/>
  <c r="L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H3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K32" i="1"/>
  <c r="H3" i="1"/>
  <c r="K3" i="1"/>
  <c r="H4" i="1"/>
  <c r="K4" i="1"/>
  <c r="H5" i="1"/>
  <c r="K5" i="1"/>
  <c r="H6" i="1"/>
  <c r="K6" i="1"/>
  <c r="H7" i="1"/>
  <c r="K7" i="1"/>
  <c r="H8" i="1"/>
  <c r="K8" i="1"/>
  <c r="H9" i="1"/>
  <c r="K9" i="1"/>
  <c r="H10" i="1"/>
  <c r="K10" i="1"/>
  <c r="H11" i="1"/>
  <c r="K11" i="1"/>
  <c r="H12" i="1"/>
  <c r="K12" i="1"/>
  <c r="H13" i="1"/>
  <c r="K13" i="1"/>
  <c r="H14" i="1"/>
  <c r="K14" i="1"/>
  <c r="H15" i="1"/>
  <c r="K15" i="1"/>
  <c r="H16" i="1"/>
  <c r="K16" i="1"/>
  <c r="H17" i="1"/>
  <c r="K17" i="1"/>
  <c r="H18" i="1"/>
  <c r="K18" i="1"/>
  <c r="H19" i="1"/>
  <c r="K19" i="1"/>
  <c r="H20" i="1"/>
  <c r="K20" i="1"/>
  <c r="H21" i="1"/>
  <c r="K21" i="1"/>
  <c r="H22" i="1"/>
  <c r="K22" i="1"/>
  <c r="H23" i="1"/>
  <c r="K23" i="1"/>
  <c r="H24" i="1"/>
  <c r="K24" i="1"/>
  <c r="H25" i="1"/>
  <c r="K25" i="1"/>
  <c r="H26" i="1"/>
  <c r="K26" i="1"/>
  <c r="H27" i="1"/>
  <c r="K27" i="1"/>
  <c r="H28" i="1"/>
  <c r="K28" i="1"/>
  <c r="H29" i="1"/>
  <c r="K29" i="1"/>
  <c r="H30" i="1"/>
  <c r="K30" i="1"/>
  <c r="H31" i="1"/>
  <c r="K31" i="1"/>
  <c r="K33" i="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D30" i="1"/>
  <c r="D31" i="1"/>
  <c r="E3" i="1"/>
  <c r="B25" i="1"/>
  <c r="B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Cristiano B</author>
  </authors>
  <commentList>
    <comment ref="E1" authorId="0" shapeId="0" xr:uid="{0543762D-DF85-E545-B1F7-F0A565C99983}">
      <text>
        <r>
          <rPr>
            <b/>
            <sz val="10"/>
            <color rgb="FF000000"/>
            <rFont val="Tahoma"/>
            <family val="2"/>
          </rPr>
          <t>Integer:</t>
        </r>
        <r>
          <rPr>
            <sz val="10"/>
            <color rgb="FF000000"/>
            <rFont val="Tahoma"/>
            <family val="2"/>
          </rPr>
          <t xml:space="preserve">
</t>
        </r>
        <r>
          <rPr>
            <sz val="10"/>
            <color rgb="FF000000"/>
            <rFont val="Tahoma"/>
            <family val="2"/>
          </rPr>
          <t>Here I like to include inflation. But this depends on location and type of property.</t>
        </r>
      </text>
    </comment>
    <comment ref="E2" authorId="0" shapeId="0" xr:uid="{37FBB40E-5D47-A54F-A376-A9E78F9EE2A6}">
      <text>
        <r>
          <rPr>
            <b/>
            <sz val="10"/>
            <color rgb="FF000000"/>
            <rFont val="Tahoma"/>
            <family val="2"/>
          </rPr>
          <t>Integer:</t>
        </r>
        <r>
          <rPr>
            <sz val="10"/>
            <color rgb="FF000000"/>
            <rFont val="Tahoma"/>
            <family val="2"/>
          </rPr>
          <t xml:space="preserve">
</t>
        </r>
        <r>
          <rPr>
            <sz val="10"/>
            <color rgb="FF000000"/>
            <rFont val="Tahoma"/>
            <family val="2"/>
          </rPr>
          <t>Here you can adjust your estimate of property value growth. In this case I assume that the next 30 years will see a growth rate 0.2% below the historical norm. Considering that the last decades have seen declining interest rates, the future might hold lower growth rates since interest rates are probably going to increase, and this affects property prices.</t>
        </r>
      </text>
    </comment>
    <comment ref="L3" authorId="0" shapeId="0" xr:uid="{A6E73D3F-D98A-1148-BE22-6C9D4DDEEB35}">
      <text>
        <r>
          <rPr>
            <b/>
            <sz val="10"/>
            <color rgb="FF000000"/>
            <rFont val="Tahoma"/>
            <family val="2"/>
          </rPr>
          <t>Cristiano B:</t>
        </r>
        <r>
          <rPr>
            <sz val="10"/>
            <color rgb="FF000000"/>
            <rFont val="Tahoma"/>
            <family val="2"/>
          </rPr>
          <t xml:space="preserve">
</t>
        </r>
        <r>
          <rPr>
            <sz val="10"/>
            <color rgb="FF000000"/>
            <rFont val="Tahoma"/>
            <family val="2"/>
          </rPr>
          <t>Here the assumption is that the renovation increases the property value by the amount spent.</t>
        </r>
      </text>
    </comment>
    <comment ref="A4" authorId="0" shapeId="0" xr:uid="{64042449-FF9E-CB49-AEED-CDAC9D963348}">
      <text>
        <r>
          <rPr>
            <b/>
            <sz val="10"/>
            <color rgb="FF000000"/>
            <rFont val="Tahoma"/>
            <family val="2"/>
          </rPr>
          <t xml:space="preserve">Integer:
</t>
        </r>
        <r>
          <rPr>
            <sz val="10"/>
            <color rgb="FF000000"/>
            <rFont val="Tahoma"/>
            <family val="2"/>
          </rPr>
          <t xml:space="preserve">This includes taxes, lawyer or inspection fees. Any expense incurred to close the deal.
</t>
        </r>
      </text>
    </comment>
    <comment ref="B6" authorId="0" shapeId="0" xr:uid="{FDB93C6A-E2BE-274B-83B4-CECA1B9814BA}">
      <text>
        <r>
          <rPr>
            <b/>
            <sz val="10"/>
            <color rgb="FF000000"/>
            <rFont val="Tahoma"/>
            <family val="2"/>
          </rPr>
          <t xml:space="preserve">Integer:
</t>
        </r>
        <r>
          <rPr>
            <sz val="10"/>
            <color rgb="FF000000"/>
            <rFont val="Tahoma"/>
            <family val="2"/>
          </rPr>
          <t>This figure represents the amount of equity (or cash) that an investor needs to have for this deal.</t>
        </r>
      </text>
    </comment>
    <comment ref="B10" authorId="0" shapeId="0" xr:uid="{B214DE37-7CD2-7C46-931C-F79E42E4B481}">
      <text>
        <r>
          <rPr>
            <b/>
            <sz val="10"/>
            <color rgb="FF000000"/>
            <rFont val="Tahoma"/>
            <family val="2"/>
          </rPr>
          <t>Integer:</t>
        </r>
        <r>
          <rPr>
            <sz val="10"/>
            <color rgb="FF000000"/>
            <rFont val="Tahoma"/>
            <family val="2"/>
          </rPr>
          <t xml:space="preserve">
</t>
        </r>
        <r>
          <rPr>
            <sz val="10"/>
            <color rgb="FF000000"/>
            <rFont val="Tahoma"/>
            <family val="2"/>
          </rPr>
          <t>Include the unit rentals in the next tab: Rentals per unit. Do not change this cell.</t>
        </r>
      </text>
    </comment>
    <comment ref="A18" authorId="0" shapeId="0" xr:uid="{9B8EAF44-589D-514D-B18E-EE5A5F2AD543}">
      <text>
        <r>
          <rPr>
            <b/>
            <sz val="10"/>
            <color rgb="FF000000"/>
            <rFont val="Tahoma"/>
            <family val="2"/>
          </rPr>
          <t>Cristiano B:</t>
        </r>
        <r>
          <rPr>
            <sz val="10"/>
            <color rgb="FF000000"/>
            <rFont val="Tahoma"/>
            <family val="2"/>
          </rPr>
          <t xml:space="preserve">
</t>
        </r>
        <r>
          <rPr>
            <sz val="10"/>
            <color rgb="FF000000"/>
            <rFont val="Tahoma"/>
            <family val="2"/>
          </rPr>
          <t xml:space="preserve">Repairs and capex depend on age of the property, number of units, size. A rough number could be $200 per unit per month for both capex and repairs for a unit in regular conditions. </t>
        </r>
      </text>
    </comment>
    <comment ref="D29" authorId="0" shapeId="0" xr:uid="{EBE4CE61-B6A0-E84F-91ED-19D5D55E2051}">
      <text>
        <r>
          <rPr>
            <b/>
            <sz val="10"/>
            <color rgb="FF000000"/>
            <rFont val="Tahoma"/>
            <family val="2"/>
          </rPr>
          <t>Integer:</t>
        </r>
        <r>
          <rPr>
            <sz val="10"/>
            <color rgb="FF000000"/>
            <rFont val="Tahoma"/>
            <family val="2"/>
          </rPr>
          <t xml:space="preserve">
</t>
        </r>
        <r>
          <rPr>
            <sz val="10"/>
            <color rgb="FF000000"/>
            <rFont val="Tahoma"/>
            <family val="2"/>
          </rPr>
          <t xml:space="preserve">here you include the historical property price appreciation of the area you are interested in. In this case Manhattan prices increased by 533% from 1974 to 2020. Try to obtain the longest possible stretch for more accuracy.
Below you include the beginning and end year of the sample, in this case from 1974 to 2020.
</t>
        </r>
        <r>
          <rPr>
            <sz val="10"/>
            <color rgb="FF000000"/>
            <rFont val="Tahoma"/>
            <family val="2"/>
          </rPr>
          <t xml:space="preserve">
</t>
        </r>
        <r>
          <rPr>
            <sz val="10"/>
            <color rgb="FF000000"/>
            <rFont val="Tahoma"/>
            <family val="2"/>
          </rPr>
          <t>The cell below will tell you the compounded growth rate, in this case 3.7%.</t>
        </r>
      </text>
    </comment>
    <comment ref="D31" authorId="0" shapeId="0" xr:uid="{9FE6B6E2-180D-5D43-BFC8-56AA9B8DC551}">
      <text>
        <r>
          <rPr>
            <b/>
            <sz val="10"/>
            <color rgb="FF000000"/>
            <rFont val="Tahoma"/>
            <family val="2"/>
          </rPr>
          <t>Integer</t>
        </r>
        <r>
          <rPr>
            <sz val="10"/>
            <color rgb="FF000000"/>
            <rFont val="Tahoma"/>
            <family val="2"/>
          </rPr>
          <t xml:space="preserve">
</t>
        </r>
        <r>
          <rPr>
            <sz val="10"/>
            <color rgb="FF000000"/>
            <rFont val="Tahoma"/>
            <family val="2"/>
          </rPr>
          <t>This is the average appreciation considering the numbers included above.</t>
        </r>
      </text>
    </comment>
    <comment ref="K32" authorId="0" shapeId="0" xr:uid="{19B45C76-91B1-7B40-B968-F8C8784AA9F7}">
      <text>
        <r>
          <rPr>
            <sz val="10"/>
            <color rgb="FF000000"/>
            <rFont val="Tahoma"/>
            <family val="2"/>
          </rPr>
          <t xml:space="preserve">The assumption is that the mortgage includes capital payments and that after 30 years the property is mortgage free.
</t>
        </r>
      </text>
    </comment>
    <comment ref="K33" authorId="0" shapeId="0" xr:uid="{EFE51DDA-592C-AD4E-928A-54D90F29BA7B}">
      <text>
        <r>
          <rPr>
            <b/>
            <sz val="10"/>
            <color rgb="FF000000"/>
            <rFont val="Tahoma"/>
            <family val="2"/>
          </rPr>
          <t>Integer</t>
        </r>
        <r>
          <rPr>
            <sz val="10"/>
            <color rgb="FF000000"/>
            <rFont val="Tahoma"/>
            <family val="2"/>
          </rPr>
          <t xml:space="preserve">
</t>
        </r>
        <r>
          <rPr>
            <sz val="10"/>
            <color rgb="FF000000"/>
            <rFont val="Tahoma"/>
            <family val="2"/>
          </rPr>
          <t xml:space="preserve">This is your internal rate of return on your initial investment. The higher the better. The below number are conservative and up to date in mid-2020. The type of return you should aim for depends on your personal preference and risk profiles. 
</t>
        </r>
        <r>
          <rPr>
            <sz val="10"/>
            <color rgb="FF000000"/>
            <rFont val="Tahoma"/>
            <family val="2"/>
          </rPr>
          <t xml:space="preserve">
</t>
        </r>
        <r>
          <rPr>
            <sz val="10"/>
            <color rgb="FF000000"/>
            <rFont val="Tahoma"/>
            <family val="2"/>
          </rPr>
          <t xml:space="preserve">As a rule of thumb:
</t>
        </r>
        <r>
          <rPr>
            <sz val="10"/>
            <color rgb="FF000000"/>
            <rFont val="Tahoma"/>
            <family val="2"/>
          </rPr>
          <t xml:space="preserve">- high value properties with strong tenants, stable governments and taxes, and low vacancies should offer a return around 8-12%.
</t>
        </r>
        <r>
          <rPr>
            <sz val="10"/>
            <color rgb="FF000000"/>
            <rFont val="Tahoma"/>
            <family val="2"/>
          </rPr>
          <t xml:space="preserve">- more affordable areas facing higher vacancies and volatility should offer 15-20%.
</t>
        </r>
        <r>
          <rPr>
            <sz val="10"/>
            <color rgb="FF000000"/>
            <rFont val="Tahoma"/>
            <family val="2"/>
          </rPr>
          <t xml:space="preserve">
</t>
        </r>
        <r>
          <rPr>
            <sz val="10"/>
            <color rgb="FF000000"/>
            <rFont val="Tahoma"/>
            <family val="2"/>
          </rPr>
          <t>Also, higher leverage usually should increase your IRR.</t>
        </r>
      </text>
    </comment>
  </commentList>
</comments>
</file>

<file path=xl/sharedStrings.xml><?xml version="1.0" encoding="utf-8"?>
<sst xmlns="http://schemas.openxmlformats.org/spreadsheetml/2006/main" count="52" uniqueCount="49">
  <si>
    <t>Rent and expense growth</t>
  </si>
  <si>
    <t>Year</t>
  </si>
  <si>
    <t>Rent</t>
  </si>
  <si>
    <t>Expenses</t>
  </si>
  <si>
    <t>Mortgage</t>
  </si>
  <si>
    <t>Cash flow</t>
  </si>
  <si>
    <t>Property value</t>
  </si>
  <si>
    <t>Property value growth</t>
  </si>
  <si>
    <t>Closing costs</t>
  </si>
  <si>
    <t>Renovation</t>
  </si>
  <si>
    <t>Equity</t>
  </si>
  <si>
    <t>Vacancy rate</t>
  </si>
  <si>
    <t>Total income per year</t>
  </si>
  <si>
    <t>Tax</t>
  </si>
  <si>
    <t>Insurance</t>
  </si>
  <si>
    <t>Repairs</t>
  </si>
  <si>
    <t>Capex</t>
  </si>
  <si>
    <t>Utilities</t>
  </si>
  <si>
    <t>Total expense w/out mortgage</t>
  </si>
  <si>
    <t>Cash on cash</t>
  </si>
  <si>
    <t>Years</t>
  </si>
  <si>
    <t>IRR</t>
  </si>
  <si>
    <t>INTEGER INVESTMENTS</t>
  </si>
  <si>
    <t>BROWN</t>
  </si>
  <si>
    <t>See the next tab for the real estate investment calculator.</t>
  </si>
  <si>
    <t xml:space="preserve">Real estate investing can be a great wealth accumulator. </t>
  </si>
  <si>
    <t xml:space="preserve">However, considering the leverage often involved, it is important to understand the numbers and risks involved in any deal. </t>
  </si>
  <si>
    <r>
      <t xml:space="preserve">Please send us your feedback to </t>
    </r>
    <r>
      <rPr>
        <sz val="20"/>
        <color rgb="FF4C0001"/>
        <rFont val="Calibri"/>
        <family val="2"/>
        <scheme val="minor"/>
      </rPr>
      <t>info@integerinvestments.com</t>
    </r>
  </si>
  <si>
    <r>
      <t xml:space="preserve">For more information, visit </t>
    </r>
    <r>
      <rPr>
        <sz val="20"/>
        <color rgb="FF4C0001"/>
        <rFont val="Calibri"/>
        <family val="2"/>
        <scheme val="minor"/>
      </rPr>
      <t>www.integerinvestments.com</t>
    </r>
  </si>
  <si>
    <t>We have developed a calculator that heltps run the numbers on any property investment.</t>
  </si>
  <si>
    <t>Purchase price</t>
  </si>
  <si>
    <t>Deposit %</t>
  </si>
  <si>
    <t>Number of units</t>
  </si>
  <si>
    <t>Average monthly rent per unit</t>
  </si>
  <si>
    <t>Costs per year, entire building</t>
  </si>
  <si>
    <t>Property manager (% per year)</t>
  </si>
  <si>
    <t>Cleaning</t>
  </si>
  <si>
    <t>per unit/month</t>
  </si>
  <si>
    <t>In the tab "Rentals per unit" you can include the rent per unit.</t>
  </si>
  <si>
    <t>In the next tab you have the real estate investment calculator. Do not change white cells, only change cells in</t>
  </si>
  <si>
    <r>
      <t xml:space="preserve">Unit </t>
    </r>
    <r>
      <rPr>
        <b/>
        <i/>
        <sz val="12"/>
        <color theme="1"/>
        <rFont val="Calibri"/>
        <family val="2"/>
        <scheme val="minor"/>
      </rPr>
      <t>#</t>
    </r>
  </si>
  <si>
    <t>Unit monthly rent</t>
  </si>
  <si>
    <t>Average</t>
  </si>
  <si>
    <t>Income per year, entire building</t>
  </si>
  <si>
    <t>Yearly cash flow</t>
  </si>
  <si>
    <t>Average appreciation per year</t>
  </si>
  <si>
    <t>Deviation from average property value growth</t>
  </si>
  <si>
    <t>Manhattan historical appreciation 1974-2020</t>
  </si>
  <si>
    <t>This version is for a multi-family in Manhattan (New York, US), but it can be adjusted to any deal.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</si>
</sst>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409]* #,##0_);_([$$-409]* \(#,##0\);_([$$-409]* &quot;-&quot;??_);_(@_)"/>
    <numFmt numFmtId="165" formatCode="0.0%"/>
    <numFmt numFmtId="166" formatCode="0.000%"/>
    <numFmt numFmtId="167" formatCode="_([$$-409]* #,##0.00_);_([$$-409]* \(#,##0.00\);_([$$-409]* &quot;-&quot;??_);_(@_)"/>
  </numFmts>
  <fonts count="14"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2"/>
      <color theme="2" tint="-0.249977111117893"/>
      <name val="Calibri"/>
      <family val="2"/>
      <scheme val="minor"/>
    </font>
    <font>
      <sz val="12"/>
      <color theme="9"/>
      <name val="Calibri"/>
      <family val="2"/>
      <scheme val="minor"/>
    </font>
    <font>
      <sz val="30"/>
      <color theme="0"/>
      <name val="Calibri"/>
      <family val="2"/>
      <scheme val="minor"/>
    </font>
    <font>
      <sz val="20"/>
      <color theme="1" tint="0.499984740745262"/>
      <name val="Calibri"/>
      <family val="2"/>
      <scheme val="minor"/>
    </font>
    <font>
      <sz val="20"/>
      <color theme="1"/>
      <name val="Calibri"/>
      <family val="2"/>
      <scheme val="minor"/>
    </font>
    <font>
      <sz val="20"/>
      <color rgb="FF4C0001"/>
      <name val="Calibri"/>
      <family val="2"/>
      <scheme val="minor"/>
    </font>
    <font>
      <sz val="10"/>
      <color rgb="FF000000"/>
      <name val="Tahoma"/>
      <family val="2"/>
    </font>
    <font>
      <b/>
      <sz val="10"/>
      <color rgb="FF000000"/>
      <name val="Tahoma"/>
      <family val="2"/>
    </font>
    <font>
      <b/>
      <i/>
      <sz val="12"/>
      <color theme="1"/>
      <name val="Calibri"/>
      <family val="2"/>
      <scheme val="minor"/>
    </font>
    <font>
      <sz val="20"/>
      <color theme="9"/>
      <name val="Calibri"/>
      <family val="2"/>
      <scheme val="minor"/>
    </font>
  </fonts>
  <fills count="3">
    <fill>
      <patternFill patternType="none"/>
    </fill>
    <fill>
      <patternFill patternType="gray125"/>
    </fill>
    <fill>
      <patternFill patternType="solid">
        <fgColor rgb="FF4C0001"/>
        <bgColor indexed="64"/>
      </patternFill>
    </fill>
  </fills>
  <borders count="4">
    <border>
      <left/>
      <right/>
      <top/>
      <bottom/>
      <diagonal/>
    </border>
    <border>
      <left style="medium">
        <color rgb="FF4C0001"/>
      </left>
      <right style="medium">
        <color rgb="FF4C0001"/>
      </right>
      <top style="medium">
        <color rgb="FF4C0001"/>
      </top>
      <bottom style="medium">
        <color rgb="FF4C0001"/>
      </bottom>
      <diagonal/>
    </border>
    <border>
      <left style="medium">
        <color rgb="FF4C0001"/>
      </left>
      <right/>
      <top style="medium">
        <color rgb="FF4C0001"/>
      </top>
      <bottom style="medium">
        <color rgb="FF4C0001"/>
      </bottom>
      <diagonal/>
    </border>
    <border>
      <left/>
      <right style="medium">
        <color rgb="FF4C0001"/>
      </right>
      <top style="medium">
        <color rgb="FF4C0001"/>
      </top>
      <bottom style="medium">
        <color rgb="FF4C000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164" fontId="0" fillId="0" borderId="0" xfId="0" applyNumberFormat="1"/>
    <xf numFmtId="166" fontId="4" fillId="0" borderId="0" xfId="2" applyNumberFormat="1" applyFont="1"/>
    <xf numFmtId="10" fontId="0" fillId="0" borderId="0" xfId="2" applyNumberFormat="1" applyFont="1"/>
    <xf numFmtId="0" fontId="6" fillId="2" borderId="0" xfId="0" applyFont="1" applyFill="1"/>
    <xf numFmtId="0" fontId="3" fillId="2" borderId="0" xfId="0" applyFont="1" applyFill="1"/>
    <xf numFmtId="0" fontId="7" fillId="0" borderId="0" xfId="0" applyFont="1"/>
    <xf numFmtId="0" fontId="3" fillId="2" borderId="0" xfId="0" applyFont="1" applyFill="1" applyAlignment="1">
      <alignment vertical="center"/>
    </xf>
    <xf numFmtId="0" fontId="8" fillId="0" borderId="0" xfId="0" applyFont="1"/>
    <xf numFmtId="164" fontId="3" fillId="2" borderId="0" xfId="0" applyNumberFormat="1" applyFont="1" applyFill="1"/>
    <xf numFmtId="164" fontId="0" fillId="0" borderId="0" xfId="0" applyNumberFormat="1" applyAlignment="1">
      <alignment horizontal="center" vertical="center"/>
    </xf>
    <xf numFmtId="0" fontId="0" fillId="0" borderId="0" xfId="0" applyAlignment="1">
      <alignment horizontal="center" vertical="center"/>
    </xf>
    <xf numFmtId="164" fontId="3" fillId="2" borderId="0" xfId="0" applyNumberFormat="1" applyFont="1" applyFill="1" applyAlignment="1">
      <alignment horizontal="right" vertical="center"/>
    </xf>
    <xf numFmtId="9" fontId="3" fillId="2" borderId="0" xfId="2" applyFont="1" applyFill="1" applyAlignment="1">
      <alignment horizontal="right" vertical="center"/>
    </xf>
    <xf numFmtId="164" fontId="0" fillId="0" borderId="0" xfId="0" applyNumberFormat="1" applyAlignment="1">
      <alignment horizontal="right" vertical="center"/>
    </xf>
    <xf numFmtId="0" fontId="0" fillId="0" borderId="0" xfId="0" applyAlignment="1">
      <alignment horizontal="right" vertical="center"/>
    </xf>
    <xf numFmtId="0" fontId="3" fillId="2" borderId="0" xfId="0" applyFont="1" applyFill="1" applyAlignment="1">
      <alignment horizontal="right" vertical="center"/>
    </xf>
    <xf numFmtId="165" fontId="5" fillId="0" borderId="0" xfId="2" applyNumberFormat="1" applyFont="1" applyAlignment="1">
      <alignment horizontal="right" vertical="center"/>
    </xf>
    <xf numFmtId="0" fontId="2" fillId="0" borderId="0" xfId="0" applyFont="1"/>
    <xf numFmtId="164" fontId="3" fillId="2" borderId="0" xfId="1" applyNumberFormat="1" applyFont="1" applyFill="1" applyAlignment="1">
      <alignment horizontal="right" vertical="center"/>
    </xf>
    <xf numFmtId="9" fontId="3" fillId="2" borderId="0" xfId="0" applyNumberFormat="1" applyFont="1" applyFill="1"/>
    <xf numFmtId="167" fontId="0" fillId="0" borderId="0" xfId="0" applyNumberFormat="1" applyFont="1" applyFill="1" applyAlignment="1">
      <alignment horizontal="right" vertical="center"/>
    </xf>
    <xf numFmtId="164"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2" fillId="0" borderId="0" xfId="0" applyFont="1" applyAlignment="1">
      <alignment horizontal="center" vertical="center"/>
    </xf>
    <xf numFmtId="165" fontId="3" fillId="2" borderId="0" xfId="0" applyNumberFormat="1" applyFont="1" applyFill="1"/>
    <xf numFmtId="0" fontId="0" fillId="0" borderId="0" xfId="0" applyAlignment="1">
      <alignment wrapText="1"/>
    </xf>
    <xf numFmtId="165" fontId="0" fillId="0" borderId="0" xfId="0" applyNumberFormat="1" applyFont="1" applyFill="1"/>
    <xf numFmtId="164" fontId="0" fillId="0" borderId="0" xfId="0" applyNumberFormat="1" applyFill="1" applyAlignment="1">
      <alignment horizontal="center" vertical="center"/>
    </xf>
    <xf numFmtId="164" fontId="0" fillId="0" borderId="1" xfId="0" applyNumberFormat="1" applyFill="1" applyBorder="1" applyAlignment="1">
      <alignment horizontal="center" vertical="center"/>
    </xf>
    <xf numFmtId="0" fontId="8" fillId="0" borderId="2" xfId="0" applyFont="1" applyBorder="1"/>
    <xf numFmtId="10" fontId="13" fillId="0" borderId="3" xfId="0" applyNumberFormat="1" applyFont="1" applyBorder="1"/>
    <xf numFmtId="164" fontId="0" fillId="0" borderId="1" xfId="0" applyNumberFormat="1" applyBorder="1" applyAlignment="1">
      <alignment horizontal="center" vertical="center"/>
    </xf>
    <xf numFmtId="164" fontId="0" fillId="0" borderId="0" xfId="0" applyNumberForma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4C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D02A-94D5-2241-902E-1F3206D17F41}">
  <dimension ref="A1:M14"/>
  <sheetViews>
    <sheetView tabSelected="1" workbookViewId="0">
      <selection activeCell="A8" sqref="A8"/>
    </sheetView>
  </sheetViews>
  <sheetFormatPr baseColWidth="10" defaultRowHeight="16" x14ac:dyDescent="0.2"/>
  <cols>
    <col min="10" max="10" width="16.83203125" customWidth="1"/>
    <col min="12" max="12" width="28.6640625" customWidth="1"/>
  </cols>
  <sheetData>
    <row r="1" spans="1:13" ht="39" x14ac:dyDescent="0.45">
      <c r="A1" s="4" t="s">
        <v>22</v>
      </c>
      <c r="B1" s="4"/>
      <c r="C1" s="5"/>
      <c r="D1" s="5"/>
      <c r="E1" s="5"/>
    </row>
    <row r="4" spans="1:13" ht="26" x14ac:dyDescent="0.3">
      <c r="A4" s="6" t="s">
        <v>25</v>
      </c>
    </row>
    <row r="5" spans="1:13" ht="26" x14ac:dyDescent="0.3">
      <c r="A5" s="6" t="s">
        <v>26</v>
      </c>
    </row>
    <row r="6" spans="1:13" ht="26" x14ac:dyDescent="0.3">
      <c r="A6" s="6" t="s">
        <v>29</v>
      </c>
    </row>
    <row r="7" spans="1:13" ht="26" x14ac:dyDescent="0.3">
      <c r="A7" s="6" t="s">
        <v>48</v>
      </c>
    </row>
    <row r="8" spans="1:13" ht="26" x14ac:dyDescent="0.3">
      <c r="A8" s="6" t="s">
        <v>39</v>
      </c>
      <c r="M8" s="7" t="s">
        <v>23</v>
      </c>
    </row>
    <row r="9" spans="1:13" ht="26" x14ac:dyDescent="0.3">
      <c r="A9" s="6" t="s">
        <v>38</v>
      </c>
    </row>
    <row r="10" spans="1:13" ht="26" x14ac:dyDescent="0.3">
      <c r="A10" s="6" t="s">
        <v>27</v>
      </c>
    </row>
    <row r="11" spans="1:13" ht="26" x14ac:dyDescent="0.3">
      <c r="A11" s="8"/>
    </row>
    <row r="12" spans="1:13" ht="26" x14ac:dyDescent="0.3">
      <c r="A12" s="6" t="s">
        <v>28</v>
      </c>
    </row>
    <row r="13" spans="1:13" ht="26" x14ac:dyDescent="0.3">
      <c r="A13" s="8"/>
    </row>
    <row r="14" spans="1:13" ht="26" x14ac:dyDescent="0.3">
      <c r="A14" s="6"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9A1AA-D7D7-2F48-9C13-DD1FC300B72C}">
  <dimension ref="A1:L34"/>
  <sheetViews>
    <sheetView workbookViewId="0">
      <selection activeCell="E27" sqref="E27"/>
    </sheetView>
  </sheetViews>
  <sheetFormatPr baseColWidth="10" defaultRowHeight="16" x14ac:dyDescent="0.2"/>
  <cols>
    <col min="1" max="1" width="30.5" bestFit="1" customWidth="1"/>
    <col min="2" max="2" width="13.83203125" style="15" customWidth="1"/>
    <col min="3" max="3" width="13.5" customWidth="1"/>
    <col min="4" max="4" width="26.5" customWidth="1"/>
    <col min="5" max="5" width="8" customWidth="1"/>
    <col min="6" max="6" width="4.83203125" bestFit="1" customWidth="1"/>
    <col min="7" max="9" width="11" bestFit="1" customWidth="1"/>
    <col min="10" max="10" width="12.6640625" customWidth="1"/>
    <col min="11" max="11" width="13.33203125" customWidth="1"/>
    <col min="12" max="12" width="13.1640625" bestFit="1" customWidth="1"/>
  </cols>
  <sheetData>
    <row r="1" spans="1:12" x14ac:dyDescent="0.2">
      <c r="A1" t="s">
        <v>30</v>
      </c>
      <c r="B1" s="12">
        <v>1800000</v>
      </c>
      <c r="D1" t="s">
        <v>0</v>
      </c>
      <c r="E1" s="25">
        <v>2.5000000000000001E-2</v>
      </c>
      <c r="G1" s="24" t="s">
        <v>1</v>
      </c>
      <c r="H1" s="24" t="s">
        <v>2</v>
      </c>
      <c r="I1" s="24" t="s">
        <v>3</v>
      </c>
      <c r="J1" s="24" t="s">
        <v>4</v>
      </c>
      <c r="K1" s="24" t="s">
        <v>5</v>
      </c>
      <c r="L1" s="24" t="s">
        <v>6</v>
      </c>
    </row>
    <row r="2" spans="1:12" ht="35" thickBot="1" x14ac:dyDescent="0.25">
      <c r="A2" t="s">
        <v>31</v>
      </c>
      <c r="B2" s="13">
        <v>0.2</v>
      </c>
      <c r="D2" s="26" t="s">
        <v>46</v>
      </c>
      <c r="E2" s="25">
        <v>-2E-3</v>
      </c>
      <c r="G2" s="11">
        <v>0</v>
      </c>
      <c r="H2" s="28">
        <f>B12</f>
        <v>101136</v>
      </c>
      <c r="I2" s="10">
        <f>B24</f>
        <v>44213.599999999999</v>
      </c>
      <c r="J2" s="10">
        <f>$B$15</f>
        <v>60000</v>
      </c>
      <c r="K2" s="10">
        <f>H2-I2-B6-J2</f>
        <v>-513077.6</v>
      </c>
      <c r="L2" s="10">
        <f>B1</f>
        <v>1800000</v>
      </c>
    </row>
    <row r="3" spans="1:12" ht="17" thickBot="1" x14ac:dyDescent="0.25">
      <c r="A3" t="s">
        <v>4</v>
      </c>
      <c r="B3" s="14">
        <f>(B1*(1-B2))</f>
        <v>1440000</v>
      </c>
      <c r="D3" t="s">
        <v>7</v>
      </c>
      <c r="E3" s="27">
        <f>D31+E2</f>
        <v>3.5046947693805786E-2</v>
      </c>
      <c r="G3" s="11">
        <v>1</v>
      </c>
      <c r="H3" s="10">
        <f>$B$12*(1+$E$1)^G3</f>
        <v>103664.4</v>
      </c>
      <c r="I3" s="10">
        <f>(I2)*(1+$E$1)</f>
        <v>45318.939999999995</v>
      </c>
      <c r="J3" s="10">
        <f>$B$15</f>
        <v>60000</v>
      </c>
      <c r="K3" s="10">
        <f>H3-I3-J3</f>
        <v>-1654.5400000000009</v>
      </c>
      <c r="L3" s="29">
        <f>L2*(1+$E$3)+B5</f>
        <v>1963084.5058488504</v>
      </c>
    </row>
    <row r="4" spans="1:12" x14ac:dyDescent="0.2">
      <c r="A4" t="s">
        <v>8</v>
      </c>
      <c r="B4" s="12">
        <f>50000</f>
        <v>50000</v>
      </c>
      <c r="G4" s="11">
        <v>2</v>
      </c>
      <c r="H4" s="10">
        <f>$B$12*(1+$E$1)^G4</f>
        <v>106256.01</v>
      </c>
      <c r="I4" s="10">
        <f>(I3)*(1+$E$1)</f>
        <v>46451.913499999988</v>
      </c>
      <c r="J4" s="10">
        <f>$B$15</f>
        <v>60000</v>
      </c>
      <c r="K4" s="10">
        <f>H4-I4-J4</f>
        <v>-195.90349999999307</v>
      </c>
      <c r="L4" s="10">
        <f>L3*(1+$E$3)</f>
        <v>2031884.6258438556</v>
      </c>
    </row>
    <row r="5" spans="1:12" x14ac:dyDescent="0.2">
      <c r="A5" t="s">
        <v>9</v>
      </c>
      <c r="B5" s="12">
        <v>100000</v>
      </c>
      <c r="G5" s="11">
        <v>3</v>
      </c>
      <c r="H5" s="10">
        <f>$B$12*(1+$E$1)^G5</f>
        <v>108912.41024999999</v>
      </c>
      <c r="I5" s="10">
        <f t="shared" ref="I5:I32" si="0">(I4)*(1+$E$1)</f>
        <v>47613.211337499983</v>
      </c>
      <c r="J5" s="10">
        <f>$B$15</f>
        <v>60000</v>
      </c>
      <c r="K5" s="10">
        <f t="shared" ref="K5:K31" si="1">H5-I5-J5</f>
        <v>1299.1989125000036</v>
      </c>
      <c r="L5" s="10">
        <f>L4*(1+$E$3)</f>
        <v>2103095.9800456534</v>
      </c>
    </row>
    <row r="6" spans="1:12" x14ac:dyDescent="0.2">
      <c r="A6" t="s">
        <v>10</v>
      </c>
      <c r="B6" s="14">
        <f>B1-B3+B4+B5</f>
        <v>510000</v>
      </c>
      <c r="G6" s="11">
        <v>4</v>
      </c>
      <c r="H6" s="10">
        <f>$B$12*(1+$E$1)^G6</f>
        <v>111635.22050624997</v>
      </c>
      <c r="I6" s="10">
        <f t="shared" si="0"/>
        <v>48803.541620937474</v>
      </c>
      <c r="J6" s="10">
        <f>$B$15</f>
        <v>60000</v>
      </c>
      <c r="K6" s="10">
        <f t="shared" si="1"/>
        <v>2831.6788853124963</v>
      </c>
      <c r="L6" s="10">
        <f>L5*(1+$E$3)</f>
        <v>2176803.0748533667</v>
      </c>
    </row>
    <row r="7" spans="1:12" x14ac:dyDescent="0.2">
      <c r="G7" s="11">
        <v>5</v>
      </c>
      <c r="H7" s="10">
        <f>$B$12*(1+$E$1)^G7</f>
        <v>114426.10101890622</v>
      </c>
      <c r="I7" s="10">
        <f t="shared" si="0"/>
        <v>50023.630161460904</v>
      </c>
      <c r="J7" s="10">
        <f>$B$15</f>
        <v>60000</v>
      </c>
      <c r="K7" s="10">
        <f t="shared" si="1"/>
        <v>4402.470857445318</v>
      </c>
      <c r="L7" s="10">
        <f>L6*(1+$E$3)</f>
        <v>2253093.3783574682</v>
      </c>
    </row>
    <row r="8" spans="1:12" x14ac:dyDescent="0.2">
      <c r="A8" s="18" t="s">
        <v>43</v>
      </c>
      <c r="G8" s="11">
        <v>6</v>
      </c>
      <c r="H8" s="10">
        <f>$B$12*(1+$E$1)^G8</f>
        <v>117286.75354437887</v>
      </c>
      <c r="I8" s="10">
        <f t="shared" si="0"/>
        <v>51274.220915497419</v>
      </c>
      <c r="J8" s="10">
        <f>$B$15</f>
        <v>60000</v>
      </c>
      <c r="K8" s="10">
        <f t="shared" si="1"/>
        <v>6012.532628881454</v>
      </c>
      <c r="L8" s="10">
        <f>L7*(1+$E$3)</f>
        <v>2332057.4241380226</v>
      </c>
    </row>
    <row r="9" spans="1:12" x14ac:dyDescent="0.2">
      <c r="A9" t="s">
        <v>32</v>
      </c>
      <c r="B9" s="23">
        <f>COUNTIF('Rentals per unit'!B2:B11,"&gt;"&amp;0)</f>
        <v>4</v>
      </c>
      <c r="G9" s="11">
        <v>7</v>
      </c>
      <c r="H9" s="10">
        <f>$B$12*(1+$E$1)^G9</f>
        <v>120218.92238298834</v>
      </c>
      <c r="I9" s="10">
        <f t="shared" si="0"/>
        <v>52556.076438384851</v>
      </c>
      <c r="J9" s="10">
        <f>$B$15</f>
        <v>60000</v>
      </c>
      <c r="K9" s="10">
        <f t="shared" si="1"/>
        <v>7662.8459446034976</v>
      </c>
      <c r="L9" s="10">
        <f>L8*(1+$E$3)</f>
        <v>2413788.9187007393</v>
      </c>
    </row>
    <row r="10" spans="1:12" x14ac:dyDescent="0.2">
      <c r="A10" t="s">
        <v>33</v>
      </c>
      <c r="B10" s="22">
        <f>'Rentals per unit'!B12</f>
        <v>2150</v>
      </c>
      <c r="G10" s="11">
        <v>8</v>
      </c>
      <c r="H10" s="10">
        <f>$B$12*(1+$E$1)^G10</f>
        <v>123224.39544256304</v>
      </c>
      <c r="I10" s="10">
        <f t="shared" si="0"/>
        <v>53869.97834934447</v>
      </c>
      <c r="J10" s="10">
        <f>$B$15</f>
        <v>60000</v>
      </c>
      <c r="K10" s="10">
        <f t="shared" si="1"/>
        <v>9354.4170932185662</v>
      </c>
      <c r="L10" s="10">
        <f>L9*(1+$E$3)</f>
        <v>2498384.852678332</v>
      </c>
    </row>
    <row r="11" spans="1:12" x14ac:dyDescent="0.2">
      <c r="A11" t="s">
        <v>11</v>
      </c>
      <c r="B11" s="13">
        <v>0.02</v>
      </c>
      <c r="G11" s="11">
        <v>9</v>
      </c>
      <c r="H11" s="10">
        <f>$B$12*(1+$E$1)^G11</f>
        <v>126305.00532862708</v>
      </c>
      <c r="I11" s="10">
        <f t="shared" si="0"/>
        <v>55216.727808078074</v>
      </c>
      <c r="J11" s="10">
        <f>$B$15</f>
        <v>60000</v>
      </c>
      <c r="K11" s="10">
        <f t="shared" si="1"/>
        <v>11088.277520549018</v>
      </c>
      <c r="L11" s="10">
        <f>L10*(1+$E$3)</f>
        <v>2585945.6159291463</v>
      </c>
    </row>
    <row r="12" spans="1:12" x14ac:dyDescent="0.2">
      <c r="A12" s="18" t="s">
        <v>12</v>
      </c>
      <c r="B12" s="14">
        <f>B9*B10*12*(1-B11)</f>
        <v>101136</v>
      </c>
      <c r="G12" s="11">
        <v>10</v>
      </c>
      <c r="H12" s="10">
        <f>$B$12*(1+$E$1)^G12</f>
        <v>129462.63046184277</v>
      </c>
      <c r="I12" s="10">
        <f t="shared" si="0"/>
        <v>56597.146003280024</v>
      </c>
      <c r="J12" s="10">
        <f>$B$15</f>
        <v>60000</v>
      </c>
      <c r="K12" s="10">
        <f t="shared" si="1"/>
        <v>12865.484458562743</v>
      </c>
      <c r="L12" s="10">
        <f>L11*(1+$E$3)</f>
        <v>2676575.1166696413</v>
      </c>
    </row>
    <row r="13" spans="1:12" x14ac:dyDescent="0.2">
      <c r="G13" s="11">
        <v>11</v>
      </c>
      <c r="H13" s="10">
        <f>$B$12*(1+$E$1)^G13</f>
        <v>132699.19622338883</v>
      </c>
      <c r="I13" s="10">
        <f t="shared" si="0"/>
        <v>58012.074653362019</v>
      </c>
      <c r="J13" s="10">
        <f>$B$15</f>
        <v>60000</v>
      </c>
      <c r="K13" s="10">
        <f t="shared" si="1"/>
        <v>14687.121570026822</v>
      </c>
      <c r="L13" s="10">
        <f>L12*(1+$E$3)</f>
        <v>2770380.9047821043</v>
      </c>
    </row>
    <row r="14" spans="1:12" x14ac:dyDescent="0.2">
      <c r="A14" s="18" t="s">
        <v>34</v>
      </c>
      <c r="G14" s="11">
        <v>12</v>
      </c>
      <c r="H14" s="10">
        <f>$B$12*(1+$E$1)^G14</f>
        <v>136016.67612897354</v>
      </c>
      <c r="I14" s="10">
        <f t="shared" si="0"/>
        <v>59462.376519696067</v>
      </c>
      <c r="J14" s="10">
        <f>$B$15</f>
        <v>60000</v>
      </c>
      <c r="K14" s="10">
        <f t="shared" si="1"/>
        <v>16554.299609277485</v>
      </c>
      <c r="L14" s="10">
        <f>L13*(1+$E$3)</f>
        <v>2867474.2994439211</v>
      </c>
    </row>
    <row r="15" spans="1:12" x14ac:dyDescent="0.2">
      <c r="A15" t="s">
        <v>4</v>
      </c>
      <c r="B15" s="12">
        <v>60000</v>
      </c>
      <c r="D15" s="2"/>
      <c r="G15" s="11">
        <v>13</v>
      </c>
      <c r="H15" s="10">
        <f>$B$12*(1+$E$1)^G15</f>
        <v>139417.09303219788</v>
      </c>
      <c r="I15" s="10">
        <f t="shared" si="0"/>
        <v>60948.935932688466</v>
      </c>
      <c r="J15" s="10">
        <f>$B$15</f>
        <v>60000</v>
      </c>
      <c r="K15" s="10">
        <f t="shared" si="1"/>
        <v>18468.157099509408</v>
      </c>
      <c r="L15" s="10">
        <f>L14*(1+$E$3)</f>
        <v>2967970.5212298646</v>
      </c>
    </row>
    <row r="16" spans="1:12" x14ac:dyDescent="0.2">
      <c r="A16" t="s">
        <v>13</v>
      </c>
      <c r="B16" s="19">
        <v>8000</v>
      </c>
      <c r="G16" s="11">
        <v>14</v>
      </c>
      <c r="H16" s="10">
        <f>$B$12*(1+$E$1)^G16</f>
        <v>142902.5203580028</v>
      </c>
      <c r="I16" s="10">
        <f t="shared" si="0"/>
        <v>62472.659331005671</v>
      </c>
      <c r="J16" s="10">
        <f>$B$15</f>
        <v>60000</v>
      </c>
      <c r="K16" s="10">
        <f t="shared" si="1"/>
        <v>20429.861026997125</v>
      </c>
      <c r="L16" s="10">
        <f>L15*(1+$E$3)</f>
        <v>3071988.828844165</v>
      </c>
    </row>
    <row r="17" spans="1:12" x14ac:dyDescent="0.2">
      <c r="A17" t="s">
        <v>14</v>
      </c>
      <c r="B17" s="12">
        <v>4500</v>
      </c>
      <c r="G17" s="11">
        <v>15</v>
      </c>
      <c r="H17" s="10">
        <f>$B$12*(1+$E$1)^G17</f>
        <v>146475.08336695289</v>
      </c>
      <c r="I17" s="10">
        <f t="shared" si="0"/>
        <v>64034.475814280806</v>
      </c>
      <c r="J17" s="10">
        <f>$B$15</f>
        <v>60000</v>
      </c>
      <c r="K17" s="10">
        <f t="shared" si="1"/>
        <v>22440.607552672096</v>
      </c>
      <c r="L17" s="10">
        <f>L16*(1+$E$3)</f>
        <v>3179652.6606446221</v>
      </c>
    </row>
    <row r="18" spans="1:12" x14ac:dyDescent="0.2">
      <c r="A18" t="s">
        <v>15</v>
      </c>
      <c r="B18" s="22">
        <f>B9*C18*12</f>
        <v>4800</v>
      </c>
      <c r="C18" s="5">
        <v>100</v>
      </c>
      <c r="D18" t="s">
        <v>37</v>
      </c>
      <c r="G18" s="11">
        <v>16</v>
      </c>
      <c r="H18" s="10">
        <f>$B$12*(1+$E$1)^G18</f>
        <v>150136.96045112671</v>
      </c>
      <c r="I18" s="10">
        <f t="shared" si="0"/>
        <v>65635.337709637824</v>
      </c>
      <c r="J18" s="10">
        <f>$B$15</f>
        <v>60000</v>
      </c>
      <c r="K18" s="10">
        <f t="shared" si="1"/>
        <v>24501.622741488885</v>
      </c>
      <c r="L18" s="10">
        <f>L17*(1+$E$3)</f>
        <v>3291089.7811267045</v>
      </c>
    </row>
    <row r="19" spans="1:12" x14ac:dyDescent="0.2">
      <c r="A19" t="s">
        <v>16</v>
      </c>
      <c r="B19" s="22">
        <f>B9*C19*12</f>
        <v>4800</v>
      </c>
      <c r="C19" s="5">
        <v>100</v>
      </c>
      <c r="D19" t="s">
        <v>37</v>
      </c>
      <c r="G19" s="11">
        <v>17</v>
      </c>
      <c r="H19" s="10">
        <f>$B$12*(1+$E$1)^G19</f>
        <v>153890.38446240485</v>
      </c>
      <c r="I19" s="10">
        <f t="shared" si="0"/>
        <v>67276.22115237877</v>
      </c>
      <c r="J19" s="10">
        <f>$B$15</f>
        <v>60000</v>
      </c>
      <c r="K19" s="10">
        <f t="shared" si="1"/>
        <v>26614.163310026081</v>
      </c>
      <c r="L19" s="10">
        <f>L18*(1+$E$3)</f>
        <v>3406432.432541471</v>
      </c>
    </row>
    <row r="20" spans="1:12" x14ac:dyDescent="0.2">
      <c r="A20" t="s">
        <v>35</v>
      </c>
      <c r="B20" s="21">
        <f>C20*B12</f>
        <v>10113.6</v>
      </c>
      <c r="C20" s="20">
        <v>0.1</v>
      </c>
      <c r="G20" s="11">
        <v>18</v>
      </c>
      <c r="H20" s="10">
        <f>$B$12*(1+$E$1)^G20</f>
        <v>157737.644073965</v>
      </c>
      <c r="I20" s="10">
        <f t="shared" si="0"/>
        <v>68958.126681188238</v>
      </c>
      <c r="J20" s="10">
        <f>$B$15</f>
        <v>60000</v>
      </c>
      <c r="K20" s="10">
        <f t="shared" si="1"/>
        <v>28779.517392776761</v>
      </c>
      <c r="L20" s="10">
        <f>L19*(1+$E$3)</f>
        <v>3525817.4918272356</v>
      </c>
    </row>
    <row r="21" spans="1:12" x14ac:dyDescent="0.2">
      <c r="A21" t="s">
        <v>17</v>
      </c>
      <c r="B21" s="12">
        <v>8000</v>
      </c>
      <c r="G21" s="11">
        <v>19</v>
      </c>
      <c r="H21" s="10">
        <f>$B$12*(1+$E$1)^G21</f>
        <v>161681.08517581411</v>
      </c>
      <c r="I21" s="10">
        <f t="shared" si="0"/>
        <v>70682.079848217938</v>
      </c>
      <c r="J21" s="10">
        <f>$B$15</f>
        <v>60000</v>
      </c>
      <c r="K21" s="10">
        <f t="shared" si="1"/>
        <v>30999.005327596169</v>
      </c>
      <c r="L21" s="10">
        <f>L20*(1+$E$3)</f>
        <v>3649386.63304121</v>
      </c>
    </row>
    <row r="22" spans="1:12" x14ac:dyDescent="0.2">
      <c r="A22" t="s">
        <v>36</v>
      </c>
      <c r="B22" s="12">
        <v>4000</v>
      </c>
      <c r="G22" s="11">
        <v>20</v>
      </c>
      <c r="H22" s="10">
        <f>$B$12*(1+$E$1)^G22</f>
        <v>165723.11230520945</v>
      </c>
      <c r="I22" s="10">
        <f t="shared" si="0"/>
        <v>72449.131844423377</v>
      </c>
      <c r="J22" s="10">
        <f>$B$15</f>
        <v>60000</v>
      </c>
      <c r="K22" s="10">
        <f t="shared" si="1"/>
        <v>33273.980460786071</v>
      </c>
      <c r="L22" s="10">
        <f>L21*(1+$E$3)</f>
        <v>3777286.4954838795</v>
      </c>
    </row>
    <row r="23" spans="1:12" x14ac:dyDescent="0.2">
      <c r="G23" s="11">
        <v>21</v>
      </c>
      <c r="H23" s="10">
        <f>$B$12*(1+$E$1)^G23</f>
        <v>169866.19011283966</v>
      </c>
      <c r="I23" s="10">
        <f t="shared" si="0"/>
        <v>74260.360140533958</v>
      </c>
      <c r="J23" s="10">
        <f>$B$15</f>
        <v>60000</v>
      </c>
      <c r="K23" s="10">
        <f t="shared" si="1"/>
        <v>35605.829972305699</v>
      </c>
      <c r="L23" s="10">
        <f>L22*(1+$E$3)</f>
        <v>3909668.8577156221</v>
      </c>
    </row>
    <row r="24" spans="1:12" x14ac:dyDescent="0.2">
      <c r="A24" t="s">
        <v>18</v>
      </c>
      <c r="B24" s="14">
        <f>SUM(B16:B22)</f>
        <v>44213.599999999999</v>
      </c>
      <c r="G24" s="11">
        <v>22</v>
      </c>
      <c r="H24" s="10">
        <f>$B$12*(1+$E$1)^G24</f>
        <v>174112.84486566065</v>
      </c>
      <c r="I24" s="10">
        <f t="shared" si="0"/>
        <v>76116.869144047305</v>
      </c>
      <c r="J24" s="10">
        <f>$B$15</f>
        <v>60000</v>
      </c>
      <c r="K24" s="10">
        <f t="shared" si="1"/>
        <v>37995.975721613344</v>
      </c>
      <c r="L24" s="10">
        <f>L23*(1+$E$3)</f>
        <v>4046690.8176720827</v>
      </c>
    </row>
    <row r="25" spans="1:12" x14ac:dyDescent="0.2">
      <c r="A25" t="s">
        <v>44</v>
      </c>
      <c r="B25" s="14">
        <f>B12-B24-B15</f>
        <v>-3077.5999999999985</v>
      </c>
      <c r="G25" s="11">
        <v>23</v>
      </c>
      <c r="H25" s="10">
        <f>$B$12*(1+$E$1)^G25</f>
        <v>178465.66598730217</v>
      </c>
      <c r="I25" s="10">
        <f t="shared" si="0"/>
        <v>78019.790872648475</v>
      </c>
      <c r="J25" s="10">
        <f>$B$15</f>
        <v>60000</v>
      </c>
      <c r="K25" s="10">
        <f t="shared" si="1"/>
        <v>40445.875114653696</v>
      </c>
      <c r="L25" s="10">
        <f>L24*(1+$E$3)</f>
        <v>4188514.9790920406</v>
      </c>
    </row>
    <row r="26" spans="1:12" x14ac:dyDescent="0.2">
      <c r="G26" s="11">
        <v>24</v>
      </c>
      <c r="H26" s="10">
        <f>$B$12*(1+$E$1)^G26</f>
        <v>182927.30763698471</v>
      </c>
      <c r="I26" s="10">
        <f t="shared" si="0"/>
        <v>79970.285644464675</v>
      </c>
      <c r="J26" s="10">
        <f>$B$15</f>
        <v>60000</v>
      </c>
      <c r="K26" s="10">
        <f t="shared" si="1"/>
        <v>42957.021992520036</v>
      </c>
      <c r="L26" s="10">
        <f>L25*(1+$E$3)</f>
        <v>4335309.6444790009</v>
      </c>
    </row>
    <row r="27" spans="1:12" x14ac:dyDescent="0.2">
      <c r="A27" t="s">
        <v>19</v>
      </c>
      <c r="B27" s="17">
        <f>B25/B6</f>
        <v>-6.034509803921566E-3</v>
      </c>
      <c r="G27" s="11">
        <v>25</v>
      </c>
      <c r="H27" s="10">
        <f>$B$12*(1+$E$1)^G27</f>
        <v>187500.4903279093</v>
      </c>
      <c r="I27" s="10">
        <f t="shared" si="0"/>
        <v>81969.542785576283</v>
      </c>
      <c r="J27" s="10">
        <f>$B$15</f>
        <v>60000</v>
      </c>
      <c r="K27" s="10">
        <f t="shared" si="1"/>
        <v>45530.947542333015</v>
      </c>
      <c r="L27" s="10">
        <f>L26*(1+$E$3)</f>
        <v>4487249.014825508</v>
      </c>
    </row>
    <row r="28" spans="1:12" x14ac:dyDescent="0.2">
      <c r="G28" s="11">
        <v>26</v>
      </c>
      <c r="H28" s="10">
        <f>$B$12*(1+$E$1)^G28</f>
        <v>192188.00258610703</v>
      </c>
      <c r="I28" s="10">
        <f t="shared" si="0"/>
        <v>84018.781355215688</v>
      </c>
      <c r="J28" s="10">
        <f>$B$15</f>
        <v>60000</v>
      </c>
      <c r="K28" s="10">
        <f t="shared" si="1"/>
        <v>48169.221230891344</v>
      </c>
      <c r="L28" s="10">
        <f>L27*(1+$E$3)</f>
        <v>4644513.3963371795</v>
      </c>
    </row>
    <row r="29" spans="1:12" x14ac:dyDescent="0.2">
      <c r="A29" t="s">
        <v>47</v>
      </c>
      <c r="D29" s="20">
        <v>5.33</v>
      </c>
      <c r="G29" s="11">
        <v>27</v>
      </c>
      <c r="H29" s="10">
        <f>$B$12*(1+$E$1)^G29</f>
        <v>196992.70265075969</v>
      </c>
      <c r="I29" s="10">
        <f t="shared" si="0"/>
        <v>86119.250889096074</v>
      </c>
      <c r="J29" s="10">
        <f>$B$15</f>
        <v>60000</v>
      </c>
      <c r="K29" s="10">
        <f t="shared" si="1"/>
        <v>50873.451761663615</v>
      </c>
      <c r="L29" s="10">
        <f>L28*(1+$E$3)</f>
        <v>4807289.4144017892</v>
      </c>
    </row>
    <row r="30" spans="1:12" x14ac:dyDescent="0.2">
      <c r="A30" t="s">
        <v>20</v>
      </c>
      <c r="B30" s="16">
        <v>1974</v>
      </c>
      <c r="C30" s="5">
        <v>2020</v>
      </c>
      <c r="D30">
        <f>C30-B30</f>
        <v>46</v>
      </c>
      <c r="G30" s="11">
        <v>28</v>
      </c>
      <c r="H30" s="10">
        <f>$B$12*(1+$E$1)^G30</f>
        <v>201917.52021702868</v>
      </c>
      <c r="I30" s="10">
        <f t="shared" si="0"/>
        <v>88272.232161323467</v>
      </c>
      <c r="J30" s="10">
        <f>$B$15</f>
        <v>60000</v>
      </c>
      <c r="K30" s="10">
        <f t="shared" si="1"/>
        <v>53645.288055705212</v>
      </c>
      <c r="L30" s="10">
        <f>L29*(1+$E$3)</f>
        <v>4975770.2350573149</v>
      </c>
    </row>
    <row r="31" spans="1:12" ht="17" thickBot="1" x14ac:dyDescent="0.25">
      <c r="A31" t="s">
        <v>45</v>
      </c>
      <c r="D31" s="3">
        <f>D29^(1/D30)-1</f>
        <v>3.7046947693805787E-2</v>
      </c>
      <c r="G31" s="11">
        <v>29</v>
      </c>
      <c r="H31" s="10">
        <f>$B$12*(1+$E$1)^G31</f>
        <v>206965.45822245441</v>
      </c>
      <c r="I31" s="10">
        <f t="shared" si="0"/>
        <v>90479.037965356547</v>
      </c>
      <c r="J31" s="10">
        <f>$B$15</f>
        <v>60000</v>
      </c>
      <c r="K31" s="10">
        <f t="shared" si="1"/>
        <v>56486.420257097867</v>
      </c>
      <c r="L31" s="10">
        <f>L30*(1+$E$3)</f>
        <v>5150155.7942217644</v>
      </c>
    </row>
    <row r="32" spans="1:12" ht="17" thickBot="1" x14ac:dyDescent="0.25">
      <c r="G32" s="11">
        <v>30</v>
      </c>
      <c r="H32" s="10">
        <f>$B$12*(1+$E$1)^G32</f>
        <v>212139.59467801571</v>
      </c>
      <c r="I32" s="10">
        <f t="shared" si="0"/>
        <v>92741.013914490453</v>
      </c>
      <c r="J32" s="10">
        <f>$B$15</f>
        <v>60000</v>
      </c>
      <c r="K32" s="32">
        <f>H32-I32-J32+L32</f>
        <v>5390051.6157203307</v>
      </c>
      <c r="L32" s="10">
        <f>L31*(1+$E$3)</f>
        <v>5330653.0349568054</v>
      </c>
    </row>
    <row r="33" spans="10:11" ht="27" thickBot="1" x14ac:dyDescent="0.35">
      <c r="J33" s="30" t="s">
        <v>21</v>
      </c>
      <c r="K33" s="31">
        <f>IRR(K2:K32)</f>
        <v>9.2164588418365501E-2</v>
      </c>
    </row>
    <row r="34" spans="10:11" x14ac:dyDescent="0.2">
      <c r="J34" s="3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DD3BB-B984-9742-8F56-58FCAC7F1F86}">
  <dimension ref="A1:D15"/>
  <sheetViews>
    <sheetView workbookViewId="0">
      <selection activeCell="B13" sqref="B13"/>
    </sheetView>
  </sheetViews>
  <sheetFormatPr baseColWidth="10" defaultRowHeight="16" x14ac:dyDescent="0.2"/>
  <cols>
    <col min="1" max="1" width="7.83203125" style="11" bestFit="1" customWidth="1"/>
    <col min="2" max="2" width="16.33203125" customWidth="1"/>
  </cols>
  <sheetData>
    <row r="1" spans="1:4" x14ac:dyDescent="0.2">
      <c r="A1" s="24" t="s">
        <v>40</v>
      </c>
      <c r="B1" s="18" t="s">
        <v>41</v>
      </c>
      <c r="C1" s="15"/>
    </row>
    <row r="2" spans="1:4" x14ac:dyDescent="0.2">
      <c r="A2" s="11">
        <v>1</v>
      </c>
      <c r="B2" s="9">
        <v>2500</v>
      </c>
      <c r="C2" s="14"/>
    </row>
    <row r="3" spans="1:4" x14ac:dyDescent="0.2">
      <c r="A3" s="11">
        <v>2</v>
      </c>
      <c r="B3" s="9">
        <v>2000</v>
      </c>
      <c r="C3" s="14"/>
    </row>
    <row r="4" spans="1:4" x14ac:dyDescent="0.2">
      <c r="A4" s="11">
        <v>3</v>
      </c>
      <c r="B4" s="9">
        <v>2000</v>
      </c>
      <c r="C4" s="14"/>
    </row>
    <row r="5" spans="1:4" x14ac:dyDescent="0.2">
      <c r="A5" s="11">
        <v>4</v>
      </c>
      <c r="B5" s="9">
        <v>2100</v>
      </c>
      <c r="C5" s="14"/>
    </row>
    <row r="6" spans="1:4" x14ac:dyDescent="0.2">
      <c r="A6" s="11">
        <v>5</v>
      </c>
      <c r="B6" s="9"/>
      <c r="C6" s="14"/>
    </row>
    <row r="7" spans="1:4" x14ac:dyDescent="0.2">
      <c r="A7" s="11">
        <v>6</v>
      </c>
      <c r="B7" s="9"/>
      <c r="C7" s="14"/>
      <c r="D7" s="1"/>
    </row>
    <row r="8" spans="1:4" x14ac:dyDescent="0.2">
      <c r="A8" s="11">
        <v>7</v>
      </c>
      <c r="B8" s="9"/>
      <c r="C8" s="14"/>
    </row>
    <row r="9" spans="1:4" x14ac:dyDescent="0.2">
      <c r="A9" s="11">
        <v>8</v>
      </c>
      <c r="B9" s="9"/>
      <c r="C9" s="14"/>
    </row>
    <row r="10" spans="1:4" x14ac:dyDescent="0.2">
      <c r="A10" s="11">
        <v>9</v>
      </c>
      <c r="B10" s="9"/>
      <c r="C10" s="14"/>
    </row>
    <row r="11" spans="1:4" x14ac:dyDescent="0.2">
      <c r="A11" s="11">
        <v>10</v>
      </c>
      <c r="B11" s="9"/>
      <c r="C11" s="14"/>
    </row>
    <row r="12" spans="1:4" x14ac:dyDescent="0.2">
      <c r="A12" s="11" t="s">
        <v>42</v>
      </c>
      <c r="B12" s="1">
        <f>AVERAGE(B2:B11)</f>
        <v>2150</v>
      </c>
      <c r="C12" s="14"/>
    </row>
    <row r="13" spans="1:4" x14ac:dyDescent="0.2">
      <c r="B13" s="1"/>
      <c r="C13" s="14"/>
    </row>
    <row r="14" spans="1:4" x14ac:dyDescent="0.2">
      <c r="B14" s="1"/>
      <c r="C14" s="14"/>
    </row>
    <row r="15" spans="1:4" x14ac:dyDescent="0.2">
      <c r="B15" s="1"/>
      <c r="C1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Real estate investment calculat</vt:lpstr>
      <vt:lpstr>Rentals per 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B</dc:creator>
  <cp:lastModifiedBy>Cristiano B</cp:lastModifiedBy>
  <dcterms:created xsi:type="dcterms:W3CDTF">2020-09-02T01:06:54Z</dcterms:created>
  <dcterms:modified xsi:type="dcterms:W3CDTF">2020-09-02T02:16:57Z</dcterms:modified>
</cp:coreProperties>
</file>